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ionmi\Dropbox\0teaching\OU\Investments\LECTURES\lecture_14_bonds_prices\section2\"/>
    </mc:Choice>
  </mc:AlternateContent>
  <xr:revisionPtr revIDLastSave="0" documentId="13_ncr:1_{66E6B43E-42F6-47FD-B23F-8E74998FBB34}" xr6:coauthVersionLast="47" xr6:coauthVersionMax="47" xr10:uidLastSave="{00000000-0000-0000-0000-000000000000}"/>
  <bookViews>
    <workbookView xWindow="-96" yWindow="-96" windowWidth="23232" windowHeight="13872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1" l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20" i="1"/>
  <c r="E22" i="1"/>
  <c r="E23" i="1" s="1"/>
  <c r="E24" i="1" s="1"/>
  <c r="E25" i="1" s="1"/>
  <c r="E26" i="1" s="1"/>
  <c r="E27" i="1" s="1"/>
  <c r="E28" i="1" s="1"/>
  <c r="E29" i="1" s="1"/>
  <c r="E30" i="1" s="1"/>
  <c r="E31" i="1" s="1"/>
  <c r="E32" i="1" s="1"/>
  <c r="E33" i="1" s="1"/>
  <c r="E34" i="1" s="1"/>
  <c r="E35" i="1" s="1"/>
  <c r="E36" i="1" s="1"/>
  <c r="E37" i="1" s="1"/>
  <c r="E38" i="1" s="1"/>
  <c r="E39" i="1" s="1"/>
  <c r="E40" i="1" s="1"/>
  <c r="E21" i="1"/>
  <c r="E20" i="1"/>
  <c r="F14" i="1"/>
  <c r="F13" i="1"/>
  <c r="F12" i="1"/>
  <c r="F15" i="1" s="1"/>
  <c r="F10" i="1"/>
  <c r="F11" i="1" s="1"/>
  <c r="F16" i="1" s="1"/>
  <c r="F17" i="1" s="1"/>
  <c r="F3" i="1"/>
  <c r="F2" i="1"/>
  <c r="E13" i="1"/>
  <c r="E12" i="1"/>
  <c r="E10" i="1"/>
  <c r="E14" i="1"/>
  <c r="E11" i="1"/>
  <c r="E3" i="1"/>
  <c r="E2" i="1"/>
  <c r="D17" i="1"/>
  <c r="D16" i="1"/>
  <c r="D15" i="1"/>
  <c r="D14" i="1"/>
  <c r="D13" i="1"/>
  <c r="D12" i="1"/>
  <c r="D10" i="1"/>
  <c r="D11" i="1" s="1"/>
  <c r="D3" i="1"/>
  <c r="D2" i="1"/>
  <c r="C10" i="1"/>
  <c r="C11" i="1" s="1"/>
  <c r="C3" i="1"/>
  <c r="C2" i="1"/>
  <c r="B11" i="1"/>
  <c r="B10" i="1"/>
  <c r="B3" i="1"/>
  <c r="B2" i="1"/>
  <c r="E15" i="1" l="1"/>
  <c r="E16" i="1"/>
  <c r="E17" i="1" s="1"/>
</calcChain>
</file>

<file path=xl/sharedStrings.xml><?xml version="1.0" encoding="utf-8"?>
<sst xmlns="http://schemas.openxmlformats.org/spreadsheetml/2006/main" count="22" uniqueCount="22">
  <si>
    <t>Example 1</t>
  </si>
  <si>
    <t>Settlement date</t>
  </si>
  <si>
    <t>Maturity date</t>
  </si>
  <si>
    <t>Annual coupon rate</t>
  </si>
  <si>
    <t>Yield to maturity (YTM)</t>
  </si>
  <si>
    <t>Redemption value (% of par)</t>
  </si>
  <si>
    <t>Coupon payments per year (F)</t>
  </si>
  <si>
    <t>Par value (in $)</t>
  </si>
  <si>
    <t>Example 2</t>
  </si>
  <si>
    <t>Example 3</t>
  </si>
  <si>
    <t>Clean Bond price (% of par)</t>
  </si>
  <si>
    <t>Clean Bond price (in $)</t>
  </si>
  <si>
    <t>Days since last coupon</t>
  </si>
  <si>
    <t>Days in coupon period</t>
  </si>
  <si>
    <t>Coupon payment</t>
  </si>
  <si>
    <t>Accrued interest</t>
  </si>
  <si>
    <t>Dirty bond price (invoice price) in $</t>
  </si>
  <si>
    <t>Dirty price as % of par</t>
  </si>
  <si>
    <t>Example 4</t>
  </si>
  <si>
    <t>Example 5</t>
  </si>
  <si>
    <t>Coupons left</t>
  </si>
  <si>
    <t>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</si>
</sst>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4" fontId="0" fillId="0" borderId="0" xfId="0" applyNumberFormat="1"/>
    <xf numFmtId="8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Sheet1!$F$20:$F$40</c:f>
              <c:numCache>
                <c:formatCode>"$"#,##0.00_);[Red]\("$"#,##0.00\)</c:formatCode>
                <c:ptCount val="21"/>
                <c:pt idx="0">
                  <c:v>87.53778965746001</c:v>
                </c:pt>
                <c:pt idx="1">
                  <c:v>87.914679140333007</c:v>
                </c:pt>
                <c:pt idx="2">
                  <c:v>88.310413097349652</c:v>
                </c:pt>
                <c:pt idx="3">
                  <c:v>88.725933752217159</c:v>
                </c:pt>
                <c:pt idx="4">
                  <c:v>89.162230439827994</c:v>
                </c:pt>
                <c:pt idx="5">
                  <c:v>89.620341961819392</c:v>
                </c:pt>
                <c:pt idx="6">
                  <c:v>90.101359059910365</c:v>
                </c:pt>
                <c:pt idx="7">
                  <c:v>90.606427012905897</c:v>
                </c:pt>
                <c:pt idx="8">
                  <c:v>91.136748363551177</c:v>
                </c:pt>
                <c:pt idx="9">
                  <c:v>91.693585781728757</c:v>
                </c:pt>
                <c:pt idx="10">
                  <c:v>92.278265070815181</c:v>
                </c:pt>
                <c:pt idx="11">
                  <c:v>92.892178324355939</c:v>
                </c:pt>
                <c:pt idx="12">
                  <c:v>93.536787240573744</c:v>
                </c:pt>
                <c:pt idx="13">
                  <c:v>94.213626602602417</c:v>
                </c:pt>
                <c:pt idx="14">
                  <c:v>94.92430793273256</c:v>
                </c:pt>
                <c:pt idx="15">
                  <c:v>95.670523329369175</c:v>
                </c:pt>
                <c:pt idx="16">
                  <c:v>96.454049495837637</c:v>
                </c:pt>
                <c:pt idx="17">
                  <c:v>97.276751970629519</c:v>
                </c:pt>
                <c:pt idx="18">
                  <c:v>98.140589569160994</c:v>
                </c:pt>
                <c:pt idx="19">
                  <c:v>99.047619047619037</c:v>
                </c:pt>
                <c:pt idx="2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077-4FB1-8B6E-DCEBD8D25F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34407840"/>
        <c:axId val="1534408800"/>
      </c:scatterChart>
      <c:valAx>
        <c:axId val="15344078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34408800"/>
        <c:crosses val="autoZero"/>
        <c:crossBetween val="midCat"/>
      </c:valAx>
      <c:valAx>
        <c:axId val="15344088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.00_);[Red]\(&quot;$&quot;#,##0.00\)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3440784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104043</xdr:colOff>
      <xdr:row>19</xdr:row>
      <xdr:rowOff>115766</xdr:rowOff>
    </xdr:from>
    <xdr:to>
      <xdr:col>4</xdr:col>
      <xdr:colOff>570035</xdr:colOff>
      <xdr:row>34</xdr:row>
      <xdr:rowOff>133350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43C954D-676C-6427-ABEC-2EE79D7E0A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0"/>
  <sheetViews>
    <sheetView tabSelected="1" topLeftCell="A2" zoomScale="130" zoomScaleNormal="130" workbookViewId="0">
      <selection activeCell="F5" sqref="F5"/>
    </sheetView>
  </sheetViews>
  <sheetFormatPr defaultRowHeight="14.4" x14ac:dyDescent="0.55000000000000004"/>
  <cols>
    <col min="1" max="1" width="29.578125" customWidth="1"/>
    <col min="2" max="2" width="9.15625" bestFit="1" customWidth="1"/>
    <col min="4" max="4" width="9.15625" bestFit="1" customWidth="1"/>
    <col min="5" max="5" width="13.15625" customWidth="1"/>
  </cols>
  <sheetData>
    <row r="1" spans="1:6" x14ac:dyDescent="0.55000000000000004">
      <c r="B1" t="s">
        <v>0</v>
      </c>
      <c r="C1" t="s">
        <v>8</v>
      </c>
      <c r="D1" t="s">
        <v>9</v>
      </c>
      <c r="E1" t="s">
        <v>18</v>
      </c>
      <c r="F1" t="s">
        <v>19</v>
      </c>
    </row>
    <row r="2" spans="1:6" x14ac:dyDescent="0.55000000000000004">
      <c r="A2" t="s">
        <v>1</v>
      </c>
      <c r="B2" s="1">
        <f>DATE(2012, 7, 31)</f>
        <v>41121</v>
      </c>
      <c r="C2" s="1">
        <f>DATE(2000,1,1)</f>
        <v>36526</v>
      </c>
      <c r="D2" s="1">
        <f>DATE(2012, 7, 31)</f>
        <v>41121</v>
      </c>
      <c r="E2" s="1">
        <f>DATE(2000,1,1)</f>
        <v>36526</v>
      </c>
      <c r="F2" s="1">
        <f>DATE(2000,1,1)</f>
        <v>36526</v>
      </c>
    </row>
    <row r="3" spans="1:6" x14ac:dyDescent="0.55000000000000004">
      <c r="A3" t="s">
        <v>2</v>
      </c>
      <c r="B3" s="1">
        <f>DATE(2018, 7, 31)</f>
        <v>43312</v>
      </c>
      <c r="C3" s="1">
        <f>DATE(2030, 1,1)</f>
        <v>47484</v>
      </c>
      <c r="D3" s="1">
        <f>DATE(2030, 5, 15)</f>
        <v>47618</v>
      </c>
      <c r="E3" s="1">
        <f>DATE(2000,3,1)</f>
        <v>36586</v>
      </c>
      <c r="F3" s="1">
        <f>DATE(2010,1,1)</f>
        <v>40179</v>
      </c>
    </row>
    <row r="4" spans="1:6" x14ac:dyDescent="0.55000000000000004">
      <c r="A4" t="s">
        <v>3</v>
      </c>
      <c r="B4">
        <v>0.06</v>
      </c>
      <c r="C4">
        <v>0.08</v>
      </c>
      <c r="D4">
        <v>0.06</v>
      </c>
      <c r="E4">
        <v>0.04</v>
      </c>
      <c r="F4">
        <v>0.08</v>
      </c>
    </row>
    <row r="5" spans="1:6" x14ac:dyDescent="0.55000000000000004">
      <c r="A5" t="s">
        <v>4</v>
      </c>
      <c r="B5">
        <v>0.02</v>
      </c>
      <c r="C5">
        <v>0.1</v>
      </c>
      <c r="D5">
        <v>0.02</v>
      </c>
      <c r="E5">
        <v>0.04</v>
      </c>
      <c r="F5">
        <v>0.1</v>
      </c>
    </row>
    <row r="6" spans="1:6" x14ac:dyDescent="0.55000000000000004">
      <c r="A6" t="s">
        <v>5</v>
      </c>
      <c r="B6">
        <v>100</v>
      </c>
      <c r="C6">
        <v>100</v>
      </c>
      <c r="D6">
        <v>100</v>
      </c>
      <c r="E6">
        <v>100</v>
      </c>
      <c r="F6">
        <v>100</v>
      </c>
    </row>
    <row r="7" spans="1:6" x14ac:dyDescent="0.55000000000000004">
      <c r="A7" t="s">
        <v>6</v>
      </c>
      <c r="B7">
        <v>2</v>
      </c>
      <c r="C7">
        <v>1</v>
      </c>
      <c r="D7">
        <v>2</v>
      </c>
      <c r="E7">
        <v>4</v>
      </c>
      <c r="F7">
        <v>2</v>
      </c>
    </row>
    <row r="8" spans="1:6" x14ac:dyDescent="0.55000000000000004">
      <c r="A8" t="s">
        <v>7</v>
      </c>
      <c r="B8">
        <v>1000</v>
      </c>
      <c r="C8">
        <v>100</v>
      </c>
      <c r="D8">
        <v>1000</v>
      </c>
      <c r="E8">
        <v>1000</v>
      </c>
      <c r="F8">
        <v>100</v>
      </c>
    </row>
    <row r="10" spans="1:6" x14ac:dyDescent="0.55000000000000004">
      <c r="A10" t="s">
        <v>10</v>
      </c>
      <c r="B10">
        <f>PRICE(B2,B3,B4,B5,B6,B7)</f>
        <v>122.51015494696925</v>
      </c>
      <c r="C10">
        <f>PRICE(C2,C3,C4,C5,C6,C7)</f>
        <v>81.146171066023314</v>
      </c>
      <c r="D10">
        <f>PRICE(D2,D3,D4,D5,D6,D7,1)</f>
        <v>159.62810104105955</v>
      </c>
      <c r="E10">
        <f>PRICE(E2,E3,E4,E5,E6,E7,0)</f>
        <v>99.997792494481246</v>
      </c>
      <c r="F10">
        <f>PRICE(F2,F3,F4,F5,F6,F7,0)</f>
        <v>87.537789657459996</v>
      </c>
    </row>
    <row r="11" spans="1:6" x14ac:dyDescent="0.55000000000000004">
      <c r="A11" t="s">
        <v>11</v>
      </c>
      <c r="B11">
        <f>B10 / 100 * B8</f>
        <v>1225.1015494696924</v>
      </c>
      <c r="C11">
        <f>C10 / 100 * C8</f>
        <v>81.146171066023314</v>
      </c>
      <c r="D11">
        <f>D10 / 100 * D8</f>
        <v>1596.2810104105956</v>
      </c>
      <c r="E11">
        <f>E10 / 100 * E8</f>
        <v>999.97792494481246</v>
      </c>
      <c r="F11">
        <f>F10 / 100 * F8</f>
        <v>87.537789657459996</v>
      </c>
    </row>
    <row r="12" spans="1:6" x14ac:dyDescent="0.55000000000000004">
      <c r="A12" t="s">
        <v>12</v>
      </c>
      <c r="D12">
        <f>COUPDAYBS(D2,D3,D7,1)</f>
        <v>77</v>
      </c>
      <c r="E12">
        <f>COUPDAYBS(E2,E3,E7,0)</f>
        <v>30</v>
      </c>
      <c r="F12">
        <f>COUPDAYBS(F2,F3,F7,0)</f>
        <v>0</v>
      </c>
    </row>
    <row r="13" spans="1:6" x14ac:dyDescent="0.55000000000000004">
      <c r="A13" t="s">
        <v>13</v>
      </c>
      <c r="D13">
        <f>COUPDAYS(D2,D3,D7,1)</f>
        <v>184</v>
      </c>
      <c r="E13">
        <f>COUPDAYS(E2,E3,E7,0)</f>
        <v>90</v>
      </c>
      <c r="F13">
        <f>COUPDAYS(F2,F3,F7,0)</f>
        <v>180</v>
      </c>
    </row>
    <row r="14" spans="1:6" x14ac:dyDescent="0.55000000000000004">
      <c r="A14" t="s">
        <v>14</v>
      </c>
      <c r="D14">
        <f>D4 * D8 / D7</f>
        <v>30</v>
      </c>
      <c r="E14">
        <f>E4 * E8 / E7</f>
        <v>10</v>
      </c>
      <c r="F14">
        <f>F4 * F8 / F7</f>
        <v>4</v>
      </c>
    </row>
    <row r="15" spans="1:6" x14ac:dyDescent="0.55000000000000004">
      <c r="A15" t="s">
        <v>15</v>
      </c>
      <c r="D15">
        <f>D12 / D13 * D14</f>
        <v>12.554347826086957</v>
      </c>
      <c r="E15">
        <f>E12 / E13 * E14</f>
        <v>3.333333333333333</v>
      </c>
      <c r="F15">
        <f>F12 / F13 * F14</f>
        <v>0</v>
      </c>
    </row>
    <row r="16" spans="1:6" x14ac:dyDescent="0.55000000000000004">
      <c r="A16" t="s">
        <v>16</v>
      </c>
      <c r="D16">
        <f>D11 + D15</f>
        <v>1608.8353582366826</v>
      </c>
      <c r="E16">
        <f>E11 + E15</f>
        <v>1003.3112582781458</v>
      </c>
      <c r="F16">
        <f>F11 + F15</f>
        <v>87.537789657459996</v>
      </c>
    </row>
    <row r="17" spans="1:6" x14ac:dyDescent="0.55000000000000004">
      <c r="A17" t="s">
        <v>17</v>
      </c>
      <c r="D17">
        <f>D16 / D8 * 100</f>
        <v>160.88353582366827</v>
      </c>
      <c r="E17">
        <f>E16 / E8 * 100</f>
        <v>100.33112582781459</v>
      </c>
      <c r="F17">
        <f>F16 / F8 * 100</f>
        <v>87.537789657459996</v>
      </c>
    </row>
    <row r="19" spans="1:6" x14ac:dyDescent="0.55000000000000004">
      <c r="E19" t="s">
        <v>20</v>
      </c>
      <c r="F19" t="s">
        <v>21</v>
      </c>
    </row>
    <row r="20" spans="1:6" x14ac:dyDescent="0.55000000000000004">
      <c r="E20">
        <f>F7 * (YEAR(F3) - YEAR(F2))</f>
        <v>20</v>
      </c>
      <c r="F20" s="2">
        <f>-PV($F$5/$F$7, E20, $F$4*$F$8/$F$7,$F$8)</f>
        <v>87.53778965746001</v>
      </c>
    </row>
    <row r="21" spans="1:6" x14ac:dyDescent="0.55000000000000004">
      <c r="E21">
        <f>E20 - 1</f>
        <v>19</v>
      </c>
      <c r="F21" s="2">
        <f t="shared" ref="F21:F40" si="0">-PV($F$5/$F$7, E21, $F$4*$F$8/$F$7,$F$8)</f>
        <v>87.914679140333007</v>
      </c>
    </row>
    <row r="22" spans="1:6" x14ac:dyDescent="0.55000000000000004">
      <c r="E22">
        <f t="shared" ref="E22:E46" si="1">E21 - 1</f>
        <v>18</v>
      </c>
      <c r="F22" s="2">
        <f t="shared" si="0"/>
        <v>88.310413097349652</v>
      </c>
    </row>
    <row r="23" spans="1:6" x14ac:dyDescent="0.55000000000000004">
      <c r="E23">
        <f t="shared" si="1"/>
        <v>17</v>
      </c>
      <c r="F23" s="2">
        <f t="shared" si="0"/>
        <v>88.725933752217159</v>
      </c>
    </row>
    <row r="24" spans="1:6" x14ac:dyDescent="0.55000000000000004">
      <c r="E24">
        <f t="shared" si="1"/>
        <v>16</v>
      </c>
      <c r="F24" s="2">
        <f t="shared" si="0"/>
        <v>89.162230439827994</v>
      </c>
    </row>
    <row r="25" spans="1:6" x14ac:dyDescent="0.55000000000000004">
      <c r="E25">
        <f t="shared" si="1"/>
        <v>15</v>
      </c>
      <c r="F25" s="2">
        <f t="shared" si="0"/>
        <v>89.620341961819392</v>
      </c>
    </row>
    <row r="26" spans="1:6" x14ac:dyDescent="0.55000000000000004">
      <c r="E26">
        <f t="shared" si="1"/>
        <v>14</v>
      </c>
      <c r="F26" s="2">
        <f t="shared" si="0"/>
        <v>90.101359059910365</v>
      </c>
    </row>
    <row r="27" spans="1:6" x14ac:dyDescent="0.55000000000000004">
      <c r="E27">
        <f t="shared" si="1"/>
        <v>13</v>
      </c>
      <c r="F27" s="2">
        <f t="shared" si="0"/>
        <v>90.606427012905897</v>
      </c>
    </row>
    <row r="28" spans="1:6" x14ac:dyDescent="0.55000000000000004">
      <c r="E28">
        <f t="shared" si="1"/>
        <v>12</v>
      </c>
      <c r="F28" s="2">
        <f t="shared" si="0"/>
        <v>91.136748363551177</v>
      </c>
    </row>
    <row r="29" spans="1:6" x14ac:dyDescent="0.55000000000000004">
      <c r="E29">
        <f t="shared" si="1"/>
        <v>11</v>
      </c>
      <c r="F29" s="2">
        <f t="shared" si="0"/>
        <v>91.693585781728757</v>
      </c>
    </row>
    <row r="30" spans="1:6" x14ac:dyDescent="0.55000000000000004">
      <c r="E30">
        <f t="shared" si="1"/>
        <v>10</v>
      </c>
      <c r="F30" s="2">
        <f t="shared" si="0"/>
        <v>92.278265070815181</v>
      </c>
    </row>
    <row r="31" spans="1:6" x14ac:dyDescent="0.55000000000000004">
      <c r="E31">
        <f t="shared" si="1"/>
        <v>9</v>
      </c>
      <c r="F31" s="2">
        <f t="shared" si="0"/>
        <v>92.892178324355939</v>
      </c>
    </row>
    <row r="32" spans="1:6" x14ac:dyDescent="0.55000000000000004">
      <c r="E32">
        <f t="shared" si="1"/>
        <v>8</v>
      </c>
      <c r="F32" s="2">
        <f t="shared" si="0"/>
        <v>93.536787240573744</v>
      </c>
    </row>
    <row r="33" spans="5:6" x14ac:dyDescent="0.55000000000000004">
      <c r="E33">
        <f t="shared" si="1"/>
        <v>7</v>
      </c>
      <c r="F33" s="2">
        <f t="shared" si="0"/>
        <v>94.213626602602417</v>
      </c>
    </row>
    <row r="34" spans="5:6" x14ac:dyDescent="0.55000000000000004">
      <c r="E34">
        <f t="shared" si="1"/>
        <v>6</v>
      </c>
      <c r="F34" s="2">
        <f t="shared" si="0"/>
        <v>94.92430793273256</v>
      </c>
    </row>
    <row r="35" spans="5:6" x14ac:dyDescent="0.55000000000000004">
      <c r="E35">
        <f t="shared" si="1"/>
        <v>5</v>
      </c>
      <c r="F35" s="2">
        <f t="shared" si="0"/>
        <v>95.670523329369175</v>
      </c>
    </row>
    <row r="36" spans="5:6" x14ac:dyDescent="0.55000000000000004">
      <c r="E36">
        <f t="shared" si="1"/>
        <v>4</v>
      </c>
      <c r="F36" s="2">
        <f t="shared" si="0"/>
        <v>96.454049495837637</v>
      </c>
    </row>
    <row r="37" spans="5:6" x14ac:dyDescent="0.55000000000000004">
      <c r="E37">
        <f t="shared" si="1"/>
        <v>3</v>
      </c>
      <c r="F37" s="2">
        <f t="shared" si="0"/>
        <v>97.276751970629519</v>
      </c>
    </row>
    <row r="38" spans="5:6" x14ac:dyDescent="0.55000000000000004">
      <c r="E38">
        <f t="shared" si="1"/>
        <v>2</v>
      </c>
      <c r="F38" s="2">
        <f t="shared" si="0"/>
        <v>98.140589569160994</v>
      </c>
    </row>
    <row r="39" spans="5:6" x14ac:dyDescent="0.55000000000000004">
      <c r="E39">
        <f t="shared" si="1"/>
        <v>1</v>
      </c>
      <c r="F39" s="2">
        <f t="shared" si="0"/>
        <v>99.047619047619037</v>
      </c>
    </row>
    <row r="40" spans="5:6" x14ac:dyDescent="0.55000000000000004">
      <c r="E40">
        <f t="shared" si="1"/>
        <v>0</v>
      </c>
      <c r="F40" s="2">
        <f t="shared" si="0"/>
        <v>100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Mihai Ion</dc:creator>
  <cp:lastModifiedBy>Ion, Mihai B.</cp:lastModifiedBy>
  <dcterms:created xsi:type="dcterms:W3CDTF">2015-06-05T18:17:20Z</dcterms:created>
  <dcterms:modified xsi:type="dcterms:W3CDTF">2026-03-13T03:05:49Z</dcterms:modified>
</cp:coreProperties>
</file>